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485" windowHeight="8655" activeTab="0"/>
  </bookViews>
  <sheets>
    <sheet name="Input Requirements" sheetId="1" r:id="rId1"/>
    <sheet name="Determine POC Cycle Times" sheetId="2" r:id="rId2"/>
    <sheet name="Fillup 0-50 BPD" sheetId="3" r:id="rId3"/>
    <sheet name="Fillup 50-100 BPD" sheetId="4" r:id="rId4"/>
  </sheets>
  <definedNames>
    <definedName name="_xlnm.Print_Area" localSheetId="1">'Determine POC Cycle Times'!$A$1:$L$35</definedName>
    <definedName name="_xlnm.Print_Area" localSheetId="2">'Fillup 0-50 BPD'!$A$2:$I$42</definedName>
    <definedName name="_xlnm.Print_Area" localSheetId="3">'Fillup 50-100 BPD'!$A$2:$I$42</definedName>
  </definedNames>
  <calcPr fullCalcOnLoad="1"/>
</workbook>
</file>

<file path=xl/sharedStrings.xml><?xml version="1.0" encoding="utf-8"?>
<sst xmlns="http://schemas.openxmlformats.org/spreadsheetml/2006/main" count="61" uniqueCount="39">
  <si>
    <t>2.375 x 4.5</t>
  </si>
  <si>
    <t>2.375 x 5.5</t>
  </si>
  <si>
    <t>2.875 x 5.5</t>
  </si>
  <si>
    <t>2.375 x 7.0</t>
  </si>
  <si>
    <t>2.875 x 7.0</t>
  </si>
  <si>
    <t>Annular Capacity (BBLS/1000 Ft)</t>
  </si>
  <si>
    <t>Casing Size OD (In)</t>
  </si>
  <si>
    <t>Tubing OD (In)</t>
  </si>
  <si>
    <t>Casing ID (In)</t>
  </si>
  <si>
    <t>Annular Area       (Sq In)</t>
  </si>
  <si>
    <t>BDP delta</t>
  </si>
  <si>
    <t>Production Rate (BBL/Day)</t>
  </si>
  <si>
    <t>Casing Weight (Lbs/Ft)</t>
  </si>
  <si>
    <t>Pipe Size      (In)</t>
  </si>
  <si>
    <t>Casing   Weight   (Lbs/Ft)</t>
  </si>
  <si>
    <t>Casing ID      (In)</t>
  </si>
  <si>
    <t>2.375 x 5.0</t>
  </si>
  <si>
    <t>Final Pump Off Rate (BPD)</t>
  </si>
  <si>
    <t>SND:  Seating Nipple Depth (Ft)</t>
  </si>
  <si>
    <t>Depth to Bottom of Perf (Ft)</t>
  </si>
  <si>
    <t>Daily Test Water Production (BPD)</t>
  </si>
  <si>
    <t>Initial Rate for Full Pump (BPD)</t>
  </si>
  <si>
    <t>Tubing and Casing Size</t>
  </si>
  <si>
    <t>Pump Off Time - Minutes</t>
  </si>
  <si>
    <t>Fill Up Rate - Ft/Min</t>
  </si>
  <si>
    <t>Max Off Time / Cycle (Min)</t>
  </si>
  <si>
    <t>Number Cycles Per Day</t>
  </si>
  <si>
    <t>Number of Strokes to Pump Off</t>
  </si>
  <si>
    <t>Initial Strokes Per Minute (SPM)</t>
  </si>
  <si>
    <t xml:space="preserve"> Program to Calculate Pump Off Time and Max Off Time </t>
  </si>
  <si>
    <t>Total Time Per Cycle (Min)</t>
  </si>
  <si>
    <t>Example:  Swain 4 - 07/12/05</t>
  </si>
  <si>
    <t xml:space="preserve">1) Enter SPM &amp; Pump Displacement for Initial Full Stroke </t>
  </si>
  <si>
    <t xml:space="preserve">2) Enter Pump Displacement for one of last 5 Pump Off Stroke </t>
  </si>
  <si>
    <t>3) Enter Tested Daily Water Production</t>
  </si>
  <si>
    <t>4) Enter Seating Nipple Depth and Depth to Bottom of Perfs.</t>
  </si>
  <si>
    <t xml:space="preserve">Initial Strokes must start up full and operate until the number of strokes </t>
  </si>
  <si>
    <t>to Pump Off occur.  Then the POC shuts down welll for Max Off Time.</t>
  </si>
  <si>
    <t xml:space="preserve">Assumes well under Pump off control with Pump SND below Perfs.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</si>
</sst>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0"/>
    <numFmt numFmtId="167" formatCode="#,##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1.75"/>
      <name val="Arial"/>
      <family val="2"/>
    </font>
    <font>
      <b/>
      <sz val="11.25"/>
      <color indexed="18"/>
      <name val="Arial"/>
      <family val="2"/>
    </font>
    <font>
      <b/>
      <sz val="11.25"/>
      <color indexed="10"/>
      <name val="Arial"/>
      <family val="2"/>
    </font>
    <font>
      <b/>
      <sz val="11.2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2" borderId="7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7" fontId="1" fillId="0" borderId="0" xfId="0" applyNumberFormat="1" applyFont="1" applyBorder="1" applyAlignment="1" quotePrefix="1">
      <alignment/>
    </xf>
    <xf numFmtId="167" fontId="1" fillId="0" borderId="3" xfId="0" applyNumberFormat="1" applyFont="1" applyBorder="1" applyAlignment="1" quotePrefix="1">
      <alignment/>
    </xf>
    <xf numFmtId="2" fontId="1" fillId="0" borderId="1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2" fontId="1" fillId="0" borderId="8" xfId="0" applyNumberFormat="1" applyFont="1" applyBorder="1" applyAlignment="1" quotePrefix="1">
      <alignment/>
    </xf>
    <xf numFmtId="167" fontId="1" fillId="0" borderId="8" xfId="0" applyNumberFormat="1" applyFont="1" applyBorder="1" applyAlignment="1" quotePrefix="1">
      <alignment/>
    </xf>
    <xf numFmtId="2" fontId="1" fillId="0" borderId="9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8" xfId="0" applyNumberFormat="1" applyFont="1" applyBorder="1" applyAlignment="1" quotePrefix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Fill-up Rate for Various Production Rates in Different Sizes of Pipe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1025"/>
          <c:w val="0.93"/>
          <c:h val="0.81625"/>
        </c:manualLayout>
      </c:layout>
      <c:scatterChart>
        <c:scatterStyle val="line"/>
        <c:varyColors val="0"/>
        <c:ser>
          <c:idx val="0"/>
          <c:order val="0"/>
          <c:tx>
            <c:strRef>
              <c:f>'Fillup 0-50 BPD'!$S$35</c:f>
              <c:strCache>
                <c:ptCount val="1"/>
                <c:pt idx="0">
                  <c:v>2.375 x 4.5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'Fillup 0-50 BPD'!$R$36:$R$46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'Fillup 0-50 BPD'!$S$36:$S$46</c:f>
              <c:numCache>
                <c:ptCount val="11"/>
                <c:pt idx="0">
                  <c:v>0</c:v>
                </c:pt>
                <c:pt idx="1">
                  <c:v>0.644803806312778</c:v>
                </c:pt>
                <c:pt idx="2">
                  <c:v>1.289607612625556</c:v>
                </c:pt>
                <c:pt idx="3">
                  <c:v>1.934411418938334</c:v>
                </c:pt>
                <c:pt idx="4">
                  <c:v>2.579215225251112</c:v>
                </c:pt>
                <c:pt idx="5">
                  <c:v>3.224019031563891</c:v>
                </c:pt>
                <c:pt idx="6">
                  <c:v>3.868822837876668</c:v>
                </c:pt>
                <c:pt idx="7">
                  <c:v>4.513626644189446</c:v>
                </c:pt>
                <c:pt idx="8">
                  <c:v>5.158430450502224</c:v>
                </c:pt>
                <c:pt idx="9">
                  <c:v>5.803234256815004</c:v>
                </c:pt>
                <c:pt idx="10">
                  <c:v>6.448038063127782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'Fillup 0-50 BPD'!$T$35</c:f>
              <c:strCache>
                <c:ptCount val="1"/>
                <c:pt idx="0">
                  <c:v>2.375 x 5.0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'Fillup 0-50 BPD'!$R$36:$R$46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'Fillup 0-50 BPD'!$T$36:$T$46</c:f>
              <c:numCache>
                <c:ptCount val="11"/>
                <c:pt idx="0">
                  <c:v>0</c:v>
                </c:pt>
                <c:pt idx="1">
                  <c:v>0.49117445617975103</c:v>
                </c:pt>
                <c:pt idx="2">
                  <c:v>0.9823489123595021</c:v>
                </c:pt>
                <c:pt idx="3">
                  <c:v>1.4735233685392533</c:v>
                </c:pt>
                <c:pt idx="4">
                  <c:v>1.9646978247190041</c:v>
                </c:pt>
                <c:pt idx="5">
                  <c:v>2.455872280898755</c:v>
                </c:pt>
                <c:pt idx="6">
                  <c:v>2.9470467370785065</c:v>
                </c:pt>
                <c:pt idx="7">
                  <c:v>3.4382211932582574</c:v>
                </c:pt>
                <c:pt idx="8">
                  <c:v>3.9293956494380082</c:v>
                </c:pt>
                <c:pt idx="9">
                  <c:v>4.4205701056177595</c:v>
                </c:pt>
                <c:pt idx="10">
                  <c:v>4.91174456179751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'Fillup 0-50 BPD'!$U$35</c:f>
              <c:strCache>
                <c:ptCount val="1"/>
                <c:pt idx="0">
                  <c:v>2.375 x 5.5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'Fillup 0-50 BPD'!$R$36:$R$46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'Fillup 0-50 BPD'!$U$36:$U$46</c:f>
              <c:numCache>
                <c:ptCount val="11"/>
                <c:pt idx="0">
                  <c:v>0</c:v>
                </c:pt>
                <c:pt idx="1">
                  <c:v>0.379031569364009</c:v>
                </c:pt>
                <c:pt idx="2">
                  <c:v>0.758063138728018</c:v>
                </c:pt>
                <c:pt idx="3">
                  <c:v>1.137094708092027</c:v>
                </c:pt>
                <c:pt idx="4">
                  <c:v>1.516126277456036</c:v>
                </c:pt>
                <c:pt idx="5">
                  <c:v>1.895157846820045</c:v>
                </c:pt>
                <c:pt idx="6">
                  <c:v>2.274189416184054</c:v>
                </c:pt>
                <c:pt idx="7">
                  <c:v>2.6532209855480633</c:v>
                </c:pt>
                <c:pt idx="8">
                  <c:v>3.032252554912072</c:v>
                </c:pt>
                <c:pt idx="9">
                  <c:v>3.411284124276081</c:v>
                </c:pt>
                <c:pt idx="10">
                  <c:v>3.79031569364009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'Fillup 0-50 BPD'!$V$35</c:f>
              <c:strCache>
                <c:ptCount val="1"/>
                <c:pt idx="0">
                  <c:v>2.875 x 5.5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'Fillup 0-50 BPD'!$R$36:$R$46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'Fillup 0-50 BPD'!$V$36:$V$46</c:f>
              <c:numCache>
                <c:ptCount val="11"/>
                <c:pt idx="0">
                  <c:v>0</c:v>
                </c:pt>
                <c:pt idx="1">
                  <c:v>0.4403092394563466</c:v>
                </c:pt>
                <c:pt idx="2">
                  <c:v>0.8806184789126932</c:v>
                </c:pt>
                <c:pt idx="3">
                  <c:v>1.3209277183690398</c:v>
                </c:pt>
                <c:pt idx="4">
                  <c:v>1.7612369578253864</c:v>
                </c:pt>
                <c:pt idx="5">
                  <c:v>2.2015461972817327</c:v>
                </c:pt>
                <c:pt idx="6">
                  <c:v>2.6418554367380795</c:v>
                </c:pt>
                <c:pt idx="7">
                  <c:v>3.082164676194426</c:v>
                </c:pt>
                <c:pt idx="8">
                  <c:v>3.5224739156507727</c:v>
                </c:pt>
                <c:pt idx="9">
                  <c:v>3.962783155107119</c:v>
                </c:pt>
                <c:pt idx="10">
                  <c:v>4.4030923945634655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'Fillup 0-50 BPD'!$W$35</c:f>
              <c:strCache>
                <c:ptCount val="1"/>
                <c:pt idx="0">
                  <c:v>2.375 x 7.0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'Fillup 0-50 BPD'!$R$36:$R$46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'Fillup 0-50 BPD'!$W$36:$W$46</c:f>
              <c:numCache>
                <c:ptCount val="11"/>
                <c:pt idx="0">
                  <c:v>0</c:v>
                </c:pt>
                <c:pt idx="1">
                  <c:v>0.19267702349923244</c:v>
                </c:pt>
                <c:pt idx="2">
                  <c:v>0.38535404699846487</c:v>
                </c:pt>
                <c:pt idx="3">
                  <c:v>0.5780310704976973</c:v>
                </c:pt>
                <c:pt idx="4">
                  <c:v>0.7707080939969297</c:v>
                </c:pt>
                <c:pt idx="5">
                  <c:v>0.9633851174961622</c:v>
                </c:pt>
                <c:pt idx="6">
                  <c:v>1.1560621409953946</c:v>
                </c:pt>
                <c:pt idx="7">
                  <c:v>1.3487391644946272</c:v>
                </c:pt>
                <c:pt idx="8">
                  <c:v>1.5414161879938595</c:v>
                </c:pt>
                <c:pt idx="9">
                  <c:v>1.734093211493092</c:v>
                </c:pt>
                <c:pt idx="10">
                  <c:v>1.9267702349923244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'Fillup 0-50 BPD'!$X$35</c:f>
              <c:strCache>
                <c:ptCount val="1"/>
                <c:pt idx="0">
                  <c:v>2.875 x 7.0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'Fillup 0-50 BPD'!$R$36:$R$46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'Fillup 0-50 BPD'!$X$36:$X$46</c:f>
              <c:numCache>
                <c:ptCount val="11"/>
                <c:pt idx="0">
                  <c:v>0</c:v>
                </c:pt>
                <c:pt idx="1">
                  <c:v>0.20734581241269756</c:v>
                </c:pt>
                <c:pt idx="2">
                  <c:v>0.4146916248253951</c:v>
                </c:pt>
                <c:pt idx="3">
                  <c:v>0.6220374372380926</c:v>
                </c:pt>
                <c:pt idx="4">
                  <c:v>0.8293832496507902</c:v>
                </c:pt>
                <c:pt idx="5">
                  <c:v>1.0367290620634877</c:v>
                </c:pt>
                <c:pt idx="6">
                  <c:v>1.2440748744761851</c:v>
                </c:pt>
                <c:pt idx="7">
                  <c:v>1.4514206868888833</c:v>
                </c:pt>
                <c:pt idx="8">
                  <c:v>1.6587664993015805</c:v>
                </c:pt>
                <c:pt idx="9">
                  <c:v>1.8661123117142782</c:v>
                </c:pt>
                <c:pt idx="10">
                  <c:v>2.0734581241269754</c:v>
                </c:pt>
              </c:numCache>
            </c:numRef>
          </c:yVal>
          <c:smooth val="0"/>
        </c:ser>
        <c:axId val="46951615"/>
        <c:axId val="4915832"/>
      </c:scatterChart>
      <c:valAx>
        <c:axId val="4695161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Production Rate,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915832"/>
        <c:crosses val="autoZero"/>
        <c:crossBetween val="midCat"/>
        <c:dispUnits/>
        <c:majorUnit val="5"/>
      </c:valAx>
      <c:valAx>
        <c:axId val="4915832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Fill-up Rate, Feet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6951615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Fill-up Rate for Various Production Rates in Different Sizes of Pipe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1025"/>
          <c:w val="0.93"/>
          <c:h val="0.81625"/>
        </c:manualLayout>
      </c:layout>
      <c:scatterChart>
        <c:scatterStyle val="line"/>
        <c:varyColors val="0"/>
        <c:ser>
          <c:idx val="0"/>
          <c:order val="0"/>
          <c:tx>
            <c:strRef>
              <c:f>'Fillup 50-100 BPD'!$S$35</c:f>
              <c:strCache>
                <c:ptCount val="1"/>
                <c:pt idx="0">
                  <c:v>2.375 x 4.5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'Fillup 50-100 BPD'!$R$36:$R$46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'Fillup 50-100 BPD'!$S$36:$S$46</c:f>
              <c:numCache>
                <c:ptCount val="11"/>
                <c:pt idx="0">
                  <c:v>0</c:v>
                </c:pt>
                <c:pt idx="1">
                  <c:v>0.644803806312778</c:v>
                </c:pt>
                <c:pt idx="2">
                  <c:v>1.289607612625556</c:v>
                </c:pt>
                <c:pt idx="3">
                  <c:v>1.934411418938334</c:v>
                </c:pt>
                <c:pt idx="4">
                  <c:v>2.579215225251112</c:v>
                </c:pt>
                <c:pt idx="5">
                  <c:v>3.224019031563891</c:v>
                </c:pt>
                <c:pt idx="6">
                  <c:v>3.868822837876668</c:v>
                </c:pt>
                <c:pt idx="7">
                  <c:v>4.513626644189446</c:v>
                </c:pt>
                <c:pt idx="8">
                  <c:v>5.158430450502224</c:v>
                </c:pt>
                <c:pt idx="9">
                  <c:v>5.803234256815004</c:v>
                </c:pt>
                <c:pt idx="10">
                  <c:v>6.448038063127782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'Fillup 50-100 BPD'!$T$35</c:f>
              <c:strCache>
                <c:ptCount val="1"/>
                <c:pt idx="0">
                  <c:v>2.375 x 5.0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'Fillup 50-100 BPD'!$R$36:$R$46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'Fillup 50-100 BPD'!$T$36:$T$46</c:f>
              <c:numCache>
                <c:ptCount val="11"/>
                <c:pt idx="0">
                  <c:v>0</c:v>
                </c:pt>
                <c:pt idx="1">
                  <c:v>0.49117445617975103</c:v>
                </c:pt>
                <c:pt idx="2">
                  <c:v>0.9823489123595021</c:v>
                </c:pt>
                <c:pt idx="3">
                  <c:v>1.4735233685392533</c:v>
                </c:pt>
                <c:pt idx="4">
                  <c:v>1.9646978247190041</c:v>
                </c:pt>
                <c:pt idx="5">
                  <c:v>2.455872280898755</c:v>
                </c:pt>
                <c:pt idx="6">
                  <c:v>2.9470467370785065</c:v>
                </c:pt>
                <c:pt idx="7">
                  <c:v>3.4382211932582574</c:v>
                </c:pt>
                <c:pt idx="8">
                  <c:v>3.9293956494380082</c:v>
                </c:pt>
                <c:pt idx="9">
                  <c:v>4.4205701056177595</c:v>
                </c:pt>
                <c:pt idx="10">
                  <c:v>4.91174456179751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'Fillup 50-100 BPD'!$U$35</c:f>
              <c:strCache>
                <c:ptCount val="1"/>
                <c:pt idx="0">
                  <c:v>2.375 x 5.5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'Fillup 50-100 BPD'!$R$36:$R$46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'Fillup 50-100 BPD'!$U$36:$U$46</c:f>
              <c:numCache>
                <c:ptCount val="11"/>
                <c:pt idx="0">
                  <c:v>0</c:v>
                </c:pt>
                <c:pt idx="1">
                  <c:v>0.379031569364009</c:v>
                </c:pt>
                <c:pt idx="2">
                  <c:v>0.758063138728018</c:v>
                </c:pt>
                <c:pt idx="3">
                  <c:v>1.137094708092027</c:v>
                </c:pt>
                <c:pt idx="4">
                  <c:v>1.516126277456036</c:v>
                </c:pt>
                <c:pt idx="5">
                  <c:v>1.895157846820045</c:v>
                </c:pt>
                <c:pt idx="6">
                  <c:v>2.274189416184054</c:v>
                </c:pt>
                <c:pt idx="7">
                  <c:v>2.6532209855480633</c:v>
                </c:pt>
                <c:pt idx="8">
                  <c:v>3.032252554912072</c:v>
                </c:pt>
                <c:pt idx="9">
                  <c:v>3.411284124276081</c:v>
                </c:pt>
                <c:pt idx="10">
                  <c:v>3.79031569364009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'Fillup 50-100 BPD'!$V$35</c:f>
              <c:strCache>
                <c:ptCount val="1"/>
                <c:pt idx="0">
                  <c:v>2.875 x 5.5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'Fillup 50-100 BPD'!$R$36:$R$46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'Fillup 50-100 BPD'!$V$36:$V$46</c:f>
              <c:numCache>
                <c:ptCount val="11"/>
                <c:pt idx="0">
                  <c:v>0</c:v>
                </c:pt>
                <c:pt idx="1">
                  <c:v>0.4403092394563466</c:v>
                </c:pt>
                <c:pt idx="2">
                  <c:v>0.8806184789126932</c:v>
                </c:pt>
                <c:pt idx="3">
                  <c:v>1.3209277183690398</c:v>
                </c:pt>
                <c:pt idx="4">
                  <c:v>1.7612369578253864</c:v>
                </c:pt>
                <c:pt idx="5">
                  <c:v>2.2015461972817327</c:v>
                </c:pt>
                <c:pt idx="6">
                  <c:v>2.6418554367380795</c:v>
                </c:pt>
                <c:pt idx="7">
                  <c:v>3.082164676194426</c:v>
                </c:pt>
                <c:pt idx="8">
                  <c:v>3.5224739156507727</c:v>
                </c:pt>
                <c:pt idx="9">
                  <c:v>3.962783155107119</c:v>
                </c:pt>
                <c:pt idx="10">
                  <c:v>4.4030923945634655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'Fillup 50-100 BPD'!$W$35</c:f>
              <c:strCache>
                <c:ptCount val="1"/>
                <c:pt idx="0">
                  <c:v>2.375 x 7.0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'Fillup 50-100 BPD'!$R$36:$R$46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'Fillup 50-100 BPD'!$W$36:$W$46</c:f>
              <c:numCache>
                <c:ptCount val="11"/>
                <c:pt idx="0">
                  <c:v>0</c:v>
                </c:pt>
                <c:pt idx="1">
                  <c:v>0.19267702349923244</c:v>
                </c:pt>
                <c:pt idx="2">
                  <c:v>0.38535404699846487</c:v>
                </c:pt>
                <c:pt idx="3">
                  <c:v>0.5780310704976973</c:v>
                </c:pt>
                <c:pt idx="4">
                  <c:v>0.7707080939969297</c:v>
                </c:pt>
                <c:pt idx="5">
                  <c:v>0.9633851174961622</c:v>
                </c:pt>
                <c:pt idx="6">
                  <c:v>1.1560621409953946</c:v>
                </c:pt>
                <c:pt idx="7">
                  <c:v>1.3487391644946272</c:v>
                </c:pt>
                <c:pt idx="8">
                  <c:v>1.5414161879938595</c:v>
                </c:pt>
                <c:pt idx="9">
                  <c:v>1.734093211493092</c:v>
                </c:pt>
                <c:pt idx="10">
                  <c:v>1.9267702349923244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'Fillup 50-100 BPD'!$X$35</c:f>
              <c:strCache>
                <c:ptCount val="1"/>
                <c:pt idx="0">
                  <c:v>2.875 x 7.0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'Fillup 50-100 BPD'!$R$36:$R$46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'Fillup 50-100 BPD'!$X$36:$X$46</c:f>
              <c:numCache>
                <c:ptCount val="11"/>
                <c:pt idx="0">
                  <c:v>0</c:v>
                </c:pt>
                <c:pt idx="1">
                  <c:v>0.20734581241269756</c:v>
                </c:pt>
                <c:pt idx="2">
                  <c:v>0.4146916248253951</c:v>
                </c:pt>
                <c:pt idx="3">
                  <c:v>0.6220374372380926</c:v>
                </c:pt>
                <c:pt idx="4">
                  <c:v>0.8293832496507902</c:v>
                </c:pt>
                <c:pt idx="5">
                  <c:v>1.0367290620634877</c:v>
                </c:pt>
                <c:pt idx="6">
                  <c:v>1.2440748744761851</c:v>
                </c:pt>
                <c:pt idx="7">
                  <c:v>1.4514206868888833</c:v>
                </c:pt>
                <c:pt idx="8">
                  <c:v>1.6587664993015805</c:v>
                </c:pt>
                <c:pt idx="9">
                  <c:v>1.8661123117142782</c:v>
                </c:pt>
                <c:pt idx="10">
                  <c:v>2.0734581241269754</c:v>
                </c:pt>
              </c:numCache>
            </c:numRef>
          </c:yVal>
          <c:smooth val="0"/>
        </c:ser>
        <c:axId val="23311417"/>
        <c:axId val="24011842"/>
      </c:scatterChart>
      <c:valAx>
        <c:axId val="23311417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Production Rate,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4011842"/>
        <c:crosses val="autoZero"/>
        <c:crossBetween val="midCat"/>
        <c:dispUnits/>
        <c:majorUnit val="5"/>
      </c:valAx>
      <c:valAx>
        <c:axId val="24011842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Fill-up Rate, Feet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3311417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33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58050" cy="5391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0</xdr:rowOff>
    </xdr:from>
    <xdr:to>
      <xdr:col>12</xdr:col>
      <xdr:colOff>28575</xdr:colOff>
      <xdr:row>17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36766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447675</xdr:colOff>
      <xdr:row>16</xdr:row>
      <xdr:rowOff>0</xdr:rowOff>
    </xdr:from>
    <xdr:to>
      <xdr:col>10</xdr:col>
      <xdr:colOff>581025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6629400" y="2686050"/>
          <a:ext cx="742950" cy="257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4</xdr:row>
      <xdr:rowOff>123825</xdr:rowOff>
    </xdr:from>
    <xdr:to>
      <xdr:col>11</xdr:col>
      <xdr:colOff>457200</xdr:colOff>
      <xdr:row>5</xdr:row>
      <xdr:rowOff>142875</xdr:rowOff>
    </xdr:to>
    <xdr:sp>
      <xdr:nvSpPr>
        <xdr:cNvPr id="3" name="Oval 3"/>
        <xdr:cNvSpPr>
          <a:spLocks/>
        </xdr:cNvSpPr>
      </xdr:nvSpPr>
      <xdr:spPr>
        <a:xfrm>
          <a:off x="6581775" y="809625"/>
          <a:ext cx="1276350" cy="1809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7</xdr:row>
      <xdr:rowOff>66675</xdr:rowOff>
    </xdr:from>
    <xdr:to>
      <xdr:col>11</xdr:col>
      <xdr:colOff>419100</xdr:colOff>
      <xdr:row>8</xdr:row>
      <xdr:rowOff>142875</xdr:rowOff>
    </xdr:to>
    <xdr:sp>
      <xdr:nvSpPr>
        <xdr:cNvPr id="4" name="Oval 4"/>
        <xdr:cNvSpPr>
          <a:spLocks/>
        </xdr:cNvSpPr>
      </xdr:nvSpPr>
      <xdr:spPr>
        <a:xfrm>
          <a:off x="6629400" y="1238250"/>
          <a:ext cx="1190625" cy="2381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9525</xdr:colOff>
      <xdr:row>18</xdr:row>
      <xdr:rowOff>0</xdr:rowOff>
    </xdr:from>
    <xdr:to>
      <xdr:col>12</xdr:col>
      <xdr:colOff>57150</xdr:colOff>
      <xdr:row>34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3028950"/>
          <a:ext cx="37052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504825</xdr:colOff>
      <xdr:row>33</xdr:row>
      <xdr:rowOff>95250</xdr:rowOff>
    </xdr:from>
    <xdr:to>
      <xdr:col>11</xdr:col>
      <xdr:colOff>28575</xdr:colOff>
      <xdr:row>35</xdr:row>
      <xdr:rowOff>28575</xdr:rowOff>
    </xdr:to>
    <xdr:sp>
      <xdr:nvSpPr>
        <xdr:cNvPr id="6" name="Oval 6"/>
        <xdr:cNvSpPr>
          <a:spLocks/>
        </xdr:cNvSpPr>
      </xdr:nvSpPr>
      <xdr:spPr>
        <a:xfrm>
          <a:off x="6686550" y="5895975"/>
          <a:ext cx="742950" cy="257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24</xdr:row>
      <xdr:rowOff>104775</xdr:rowOff>
    </xdr:from>
    <xdr:to>
      <xdr:col>11</xdr:col>
      <xdr:colOff>504825</xdr:colOff>
      <xdr:row>25</xdr:row>
      <xdr:rowOff>152400</xdr:rowOff>
    </xdr:to>
    <xdr:sp>
      <xdr:nvSpPr>
        <xdr:cNvPr id="7" name="Oval 7"/>
        <xdr:cNvSpPr>
          <a:spLocks/>
        </xdr:cNvSpPr>
      </xdr:nvSpPr>
      <xdr:spPr>
        <a:xfrm>
          <a:off x="6715125" y="4438650"/>
          <a:ext cx="1190625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2085975</xdr:colOff>
      <xdr:row>31</xdr:row>
      <xdr:rowOff>66675</xdr:rowOff>
    </xdr:from>
    <xdr:to>
      <xdr:col>4</xdr:col>
      <xdr:colOff>295275</xdr:colOff>
      <xdr:row>33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5543550"/>
          <a:ext cx="1857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0.72725</cdr:x>
      <cdr:y>0.3165</cdr:y>
    </cdr:from>
    <cdr:to>
      <cdr:x>0.8705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1666875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2.375 x 5.0</a:t>
          </a:r>
        </a:p>
      </cdr:txBody>
    </cdr:sp>
  </cdr:relSizeAnchor>
  <cdr:relSizeAnchor xmlns:cdr="http://schemas.openxmlformats.org/drawingml/2006/chartDrawing">
    <cdr:from>
      <cdr:x>0.813</cdr:x>
      <cdr:y>0.37525</cdr:y>
    </cdr:from>
    <cdr:to>
      <cdr:x>0.935</cdr:x>
      <cdr:y>0.41925</cdr:y>
    </cdr:to>
    <cdr:sp>
      <cdr:nvSpPr>
        <cdr:cNvPr id="2" name="TextBox 2"/>
        <cdr:cNvSpPr txBox="1">
          <a:spLocks noChangeArrowheads="1"/>
        </cdr:cNvSpPr>
      </cdr:nvSpPr>
      <cdr:spPr>
        <a:xfrm>
          <a:off x="5495925" y="1971675"/>
          <a:ext cx="828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2.875 x 5.5</a:t>
          </a:r>
        </a:p>
      </cdr:txBody>
    </cdr:sp>
  </cdr:relSizeAnchor>
  <cdr:relSizeAnchor xmlns:cdr="http://schemas.openxmlformats.org/drawingml/2006/chartDrawing">
    <cdr:from>
      <cdr:x>0.80025</cdr:x>
      <cdr:y>0.4745</cdr:y>
    </cdr:from>
    <cdr:to>
      <cdr:x>0.92225</cdr:x>
      <cdr:y>0.519</cdr:y>
    </cdr:to>
    <cdr:sp>
      <cdr:nvSpPr>
        <cdr:cNvPr id="3" name="TextBox 3"/>
        <cdr:cNvSpPr txBox="1">
          <a:spLocks noChangeArrowheads="1"/>
        </cdr:cNvSpPr>
      </cdr:nvSpPr>
      <cdr:spPr>
        <a:xfrm>
          <a:off x="5410200" y="2495550"/>
          <a:ext cx="828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2.375 x 5.5</a:t>
          </a:r>
        </a:p>
      </cdr:txBody>
    </cdr:sp>
  </cdr:relSizeAnchor>
  <cdr:relSizeAnchor xmlns:cdr="http://schemas.openxmlformats.org/drawingml/2006/chartDrawing">
    <cdr:from>
      <cdr:x>0.72725</cdr:x>
      <cdr:y>0.17475</cdr:y>
    </cdr:from>
    <cdr:to>
      <cdr:x>0.8705</cdr:x>
      <cdr:y>0.218</cdr:y>
    </cdr:to>
    <cdr:sp>
      <cdr:nvSpPr>
        <cdr:cNvPr id="4" name="TextBox 4"/>
        <cdr:cNvSpPr txBox="1">
          <a:spLocks noChangeArrowheads="1"/>
        </cdr:cNvSpPr>
      </cdr:nvSpPr>
      <cdr:spPr>
        <a:xfrm>
          <a:off x="4914900" y="914400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2.375 x 4.5</a:t>
          </a:r>
        </a:p>
      </cdr:txBody>
    </cdr:sp>
  </cdr:relSizeAnchor>
  <cdr:relSizeAnchor xmlns:cdr="http://schemas.openxmlformats.org/drawingml/2006/chartDrawing">
    <cdr:from>
      <cdr:x>0.753</cdr:x>
      <cdr:y>0.675</cdr:y>
    </cdr:from>
    <cdr:to>
      <cdr:x>0.8955</cdr:x>
      <cdr:y>0.7175</cdr:y>
    </cdr:to>
    <cdr:sp>
      <cdr:nvSpPr>
        <cdr:cNvPr id="5" name="TextBox 5"/>
        <cdr:cNvSpPr txBox="1">
          <a:spLocks noChangeArrowheads="1"/>
        </cdr:cNvSpPr>
      </cdr:nvSpPr>
      <cdr:spPr>
        <a:xfrm>
          <a:off x="5086350" y="355282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2.375 x 7.0</a:t>
          </a:r>
        </a:p>
      </cdr:txBody>
    </cdr:sp>
  </cdr:relSizeAnchor>
  <cdr:relSizeAnchor xmlns:cdr="http://schemas.openxmlformats.org/drawingml/2006/chartDrawing">
    <cdr:from>
      <cdr:x>0.753</cdr:x>
      <cdr:y>0.5975</cdr:y>
    </cdr:from>
    <cdr:to>
      <cdr:x>0.8765</cdr:x>
      <cdr:y>0.63975</cdr:y>
    </cdr:to>
    <cdr:sp>
      <cdr:nvSpPr>
        <cdr:cNvPr id="6" name="TextBox 6"/>
        <cdr:cNvSpPr txBox="1">
          <a:spLocks noChangeArrowheads="1"/>
        </cdr:cNvSpPr>
      </cdr:nvSpPr>
      <cdr:spPr>
        <a:xfrm>
          <a:off x="5086350" y="3143250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2.875 x 7.0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409575</xdr:colOff>
      <xdr:row>68</xdr:row>
      <xdr:rowOff>133350</xdr:rowOff>
    </xdr:from>
    <xdr:ext cx="76200" cy="200025"/>
    <xdr:sp>
      <xdr:nvSpPr>
        <xdr:cNvPr id="1" name="TextBox 4"/>
        <xdr:cNvSpPr txBox="1">
          <a:spLocks noChangeArrowheads="1"/>
        </xdr:cNvSpPr>
      </xdr:nvSpPr>
      <xdr:spPr>
        <a:xfrm>
          <a:off x="9353550" y="1154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438150</xdr:colOff>
      <xdr:row>1</xdr:row>
      <xdr:rowOff>28575</xdr:rowOff>
    </xdr:from>
    <xdr:to>
      <xdr:col>8</xdr:col>
      <xdr:colOff>257175</xdr:colOff>
      <xdr:row>33</xdr:row>
      <xdr:rowOff>114300</xdr:rowOff>
    </xdr:to>
    <xdr:graphicFrame>
      <xdr:nvGraphicFramePr>
        <xdr:cNvPr id="2" name="Chart 5"/>
        <xdr:cNvGraphicFramePr/>
      </xdr:nvGraphicFramePr>
      <xdr:xfrm>
        <a:off x="438150" y="190500"/>
        <a:ext cx="67627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0.6095</cdr:x>
      <cdr:y>0.23875</cdr:y>
    </cdr:from>
    <cdr:to>
      <cdr:x>0.752</cdr:x>
      <cdr:y>0.282</cdr:y>
    </cdr:to>
    <cdr:sp>
      <cdr:nvSpPr>
        <cdr:cNvPr id="1" name="TextBox 1"/>
        <cdr:cNvSpPr txBox="1">
          <a:spLocks noChangeArrowheads="1"/>
        </cdr:cNvSpPr>
      </cdr:nvSpPr>
      <cdr:spPr>
        <a:xfrm>
          <a:off x="4114800" y="1257300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2.375 x 5.0</a:t>
          </a:r>
        </a:p>
      </cdr:txBody>
    </cdr:sp>
  </cdr:relSizeAnchor>
  <cdr:relSizeAnchor xmlns:cdr="http://schemas.openxmlformats.org/drawingml/2006/chartDrawing">
    <cdr:from>
      <cdr:x>0.752</cdr:x>
      <cdr:y>0.33075</cdr:y>
    </cdr:from>
    <cdr:to>
      <cdr:x>0.87325</cdr:x>
      <cdr:y>0.37525</cdr:y>
    </cdr:to>
    <cdr:sp>
      <cdr:nvSpPr>
        <cdr:cNvPr id="2" name="TextBox 2"/>
        <cdr:cNvSpPr txBox="1">
          <a:spLocks noChangeArrowheads="1"/>
        </cdr:cNvSpPr>
      </cdr:nvSpPr>
      <cdr:spPr>
        <a:xfrm>
          <a:off x="5076825" y="1733550"/>
          <a:ext cx="819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2.875 x 5.5</a:t>
          </a:r>
        </a:p>
      </cdr:txBody>
    </cdr:sp>
  </cdr:relSizeAnchor>
  <cdr:relSizeAnchor xmlns:cdr="http://schemas.openxmlformats.org/drawingml/2006/chartDrawing">
    <cdr:from>
      <cdr:x>0.752</cdr:x>
      <cdr:y>0.43</cdr:y>
    </cdr:from>
    <cdr:to>
      <cdr:x>0.87325</cdr:x>
      <cdr:y>0.4745</cdr:y>
    </cdr:to>
    <cdr:sp>
      <cdr:nvSpPr>
        <cdr:cNvPr id="3" name="TextBox 3"/>
        <cdr:cNvSpPr txBox="1">
          <a:spLocks noChangeArrowheads="1"/>
        </cdr:cNvSpPr>
      </cdr:nvSpPr>
      <cdr:spPr>
        <a:xfrm>
          <a:off x="5076825" y="2257425"/>
          <a:ext cx="819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2.375 x 5.5</a:t>
          </a:r>
        </a:p>
      </cdr:txBody>
    </cdr:sp>
  </cdr:relSizeAnchor>
  <cdr:relSizeAnchor xmlns:cdr="http://schemas.openxmlformats.org/drawingml/2006/chartDrawing">
    <cdr:from>
      <cdr:x>0.392</cdr:x>
      <cdr:y>0.15475</cdr:y>
    </cdr:from>
    <cdr:to>
      <cdr:x>0.5345</cdr:x>
      <cdr:y>0.19775</cdr:y>
    </cdr:to>
    <cdr:sp>
      <cdr:nvSpPr>
        <cdr:cNvPr id="4" name="TextBox 4"/>
        <cdr:cNvSpPr txBox="1">
          <a:spLocks noChangeArrowheads="1"/>
        </cdr:cNvSpPr>
      </cdr:nvSpPr>
      <cdr:spPr>
        <a:xfrm>
          <a:off x="2647950" y="80962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2.375 x 4.5</a:t>
          </a:r>
        </a:p>
      </cdr:txBody>
    </cdr:sp>
  </cdr:relSizeAnchor>
  <cdr:relSizeAnchor xmlns:cdr="http://schemas.openxmlformats.org/drawingml/2006/chartDrawing">
    <cdr:from>
      <cdr:x>0.73075</cdr:x>
      <cdr:y>0.739</cdr:y>
    </cdr:from>
    <cdr:to>
      <cdr:x>0.87225</cdr:x>
      <cdr:y>0.7815</cdr:y>
    </cdr:to>
    <cdr:sp>
      <cdr:nvSpPr>
        <cdr:cNvPr id="5" name="TextBox 5"/>
        <cdr:cNvSpPr txBox="1">
          <a:spLocks noChangeArrowheads="1"/>
        </cdr:cNvSpPr>
      </cdr:nvSpPr>
      <cdr:spPr>
        <a:xfrm>
          <a:off x="4933950" y="3886200"/>
          <a:ext cx="952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2.375 x 7.0</a:t>
          </a:r>
        </a:p>
      </cdr:txBody>
    </cdr:sp>
  </cdr:relSizeAnchor>
  <cdr:relSizeAnchor xmlns:cdr="http://schemas.openxmlformats.org/drawingml/2006/chartDrawing">
    <cdr:from>
      <cdr:x>0.723</cdr:x>
      <cdr:y>0.65775</cdr:y>
    </cdr:from>
    <cdr:to>
      <cdr:x>0.846</cdr:x>
      <cdr:y>0.70025</cdr:y>
    </cdr:to>
    <cdr:sp>
      <cdr:nvSpPr>
        <cdr:cNvPr id="6" name="TextBox 6"/>
        <cdr:cNvSpPr txBox="1">
          <a:spLocks noChangeArrowheads="1"/>
        </cdr:cNvSpPr>
      </cdr:nvSpPr>
      <cdr:spPr>
        <a:xfrm>
          <a:off x="4886325" y="3457575"/>
          <a:ext cx="828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2.875 x 7.0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409575</xdr:colOff>
      <xdr:row>68</xdr:row>
      <xdr:rowOff>133350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353550" y="1154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438150</xdr:colOff>
      <xdr:row>1</xdr:row>
      <xdr:rowOff>28575</xdr:rowOff>
    </xdr:from>
    <xdr:to>
      <xdr:col>8</xdr:col>
      <xdr:colOff>257175</xdr:colOff>
      <xdr:row>33</xdr:row>
      <xdr:rowOff>114300</xdr:rowOff>
    </xdr:to>
    <xdr:graphicFrame>
      <xdr:nvGraphicFramePr>
        <xdr:cNvPr id="2" name="Chart 2"/>
        <xdr:cNvGraphicFramePr/>
      </xdr:nvGraphicFramePr>
      <xdr:xfrm>
        <a:off x="438150" y="190500"/>
        <a:ext cx="67627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10" sqref="M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80" zoomScaleNormal="80" workbookViewId="0" topLeftCell="A1">
      <selection activeCell="A39" sqref="A39"/>
    </sheetView>
  </sheetViews>
  <sheetFormatPr defaultColWidth="9.140625" defaultRowHeight="12.75"/>
  <cols>
    <col min="1" max="1" width="31.7109375" style="0" customWidth="1"/>
    <col min="2" max="2" width="7.28125" style="0" customWidth="1"/>
    <col min="3" max="3" width="7.7109375" style="0" customWidth="1"/>
    <col min="4" max="5" width="8.00390625" style="0" customWidth="1"/>
    <col min="6" max="6" width="2.57421875" style="0" customWidth="1"/>
  </cols>
  <sheetData>
    <row r="1" ht="15.75">
      <c r="A1" s="43" t="s">
        <v>29</v>
      </c>
    </row>
    <row r="3" ht="12.75">
      <c r="A3" t="s">
        <v>32</v>
      </c>
    </row>
    <row r="4" ht="12.75">
      <c r="A4" t="s">
        <v>33</v>
      </c>
    </row>
    <row r="5" ht="12.75">
      <c r="A5" t="s">
        <v>34</v>
      </c>
    </row>
    <row r="6" ht="12.75">
      <c r="A6" t="s">
        <v>35</v>
      </c>
    </row>
    <row r="8" ht="12.75">
      <c r="A8" t="s">
        <v>38</v>
      </c>
    </row>
    <row r="9" ht="12.75">
      <c r="A9" t="s">
        <v>36</v>
      </c>
    </row>
    <row r="10" ht="12.75">
      <c r="A10" t="s">
        <v>37</v>
      </c>
    </row>
    <row r="11" ht="13.5" thickBot="1"/>
    <row r="12" spans="1:2" ht="13.5" thickBot="1">
      <c r="A12" s="21" t="s">
        <v>21</v>
      </c>
      <c r="B12" s="20">
        <v>121.6</v>
      </c>
    </row>
    <row r="13" spans="1:2" ht="13.5" thickBot="1">
      <c r="A13" s="22" t="s">
        <v>17</v>
      </c>
      <c r="B13" s="20">
        <v>30.3</v>
      </c>
    </row>
    <row r="14" spans="1:2" ht="13.5" thickBot="1">
      <c r="A14" s="22" t="s">
        <v>28</v>
      </c>
      <c r="B14" s="20">
        <v>10.29</v>
      </c>
    </row>
    <row r="15" spans="1:2" ht="13.5" thickBot="1">
      <c r="A15" s="22" t="s">
        <v>20</v>
      </c>
      <c r="B15" s="20">
        <v>50</v>
      </c>
    </row>
    <row r="16" spans="1:2" ht="13.5" thickBot="1">
      <c r="A16" s="22" t="s">
        <v>18</v>
      </c>
      <c r="B16" s="20">
        <v>2947</v>
      </c>
    </row>
    <row r="17" spans="1:2" ht="13.5" thickBot="1">
      <c r="A17" s="23" t="s">
        <v>19</v>
      </c>
      <c r="B17" s="20">
        <v>2910</v>
      </c>
    </row>
    <row r="18" ht="13.5" thickBot="1"/>
    <row r="19" spans="1:5" ht="26.25" thickBot="1">
      <c r="A19" s="41" t="s">
        <v>22</v>
      </c>
      <c r="B19" s="4" t="s">
        <v>0</v>
      </c>
      <c r="C19" s="27" t="s">
        <v>16</v>
      </c>
      <c r="D19" s="4" t="s">
        <v>1</v>
      </c>
      <c r="E19" s="11" t="s">
        <v>3</v>
      </c>
    </row>
    <row r="20" spans="1:5" ht="25.5">
      <c r="A20" s="24" t="s">
        <v>5</v>
      </c>
      <c r="B20" s="36">
        <f>'Fillup 0-50 BPD'!F36</f>
        <v>10.76985646867579</v>
      </c>
      <c r="C20" s="28">
        <f>'Fillup 0-50 BPD'!F37</f>
        <v>14.138447871367</v>
      </c>
      <c r="D20" s="36">
        <f>'Fillup 0-50 BPD'!F38</f>
        <v>18.321546292560228</v>
      </c>
      <c r="E20" s="29">
        <f>'Fillup 0-50 BPD'!F40</f>
        <v>36.04189185781204</v>
      </c>
    </row>
    <row r="21" spans="1:5" ht="12.75">
      <c r="A21" s="25"/>
      <c r="B21" s="37"/>
      <c r="C21" s="30"/>
      <c r="D21" s="37"/>
      <c r="E21" s="31"/>
    </row>
    <row r="22" spans="1:5" ht="12.75">
      <c r="A22" s="25" t="s">
        <v>23</v>
      </c>
      <c r="B22" s="38">
        <f>($B16-$B17)*B20/($B12-IF($B$13&gt;$B$15,$B13,$B$15))*24*60/1000</f>
        <v>8.014217215796736</v>
      </c>
      <c r="C22" s="38">
        <f>($B16-$B17)*C20/($B12-IF($B$13&gt;$B$15,$B13,$B$15))*24*60/1000</f>
        <v>10.520900874112204</v>
      </c>
      <c r="D22" s="38">
        <f>($B16-$B17)*D20/($B12-IF($B$13&gt;$B$15,$B13,$B$15))*24*60/1000</f>
        <v>13.633686961838116</v>
      </c>
      <c r="E22" s="38">
        <f>($B16-$B17)*E20/($B12-IF($B$13&gt;$B$15,$B13,$B$15))*24*60/1000</f>
        <v>26.819999974640023</v>
      </c>
    </row>
    <row r="23" spans="1:5" ht="12.75">
      <c r="A23" s="25" t="s">
        <v>27</v>
      </c>
      <c r="B23" s="42">
        <f>ROUND(B22*$B$14,0)</f>
        <v>82</v>
      </c>
      <c r="C23" s="42">
        <f>ROUND(C22*$B$14,0)</f>
        <v>108</v>
      </c>
      <c r="D23" s="42">
        <f>ROUND(D22*$B$14,0)</f>
        <v>140</v>
      </c>
      <c r="E23" s="42">
        <f>ROUND(E22*$B$14,0)</f>
        <v>276</v>
      </c>
    </row>
    <row r="24" spans="1:5" ht="12.75">
      <c r="A24" s="25"/>
      <c r="B24" s="37"/>
      <c r="C24" s="30"/>
      <c r="D24" s="37"/>
      <c r="E24" s="31"/>
    </row>
    <row r="25" spans="1:5" ht="12.75">
      <c r="A25" s="25" t="s">
        <v>24</v>
      </c>
      <c r="B25" s="39">
        <f>1/(B20/($B15)*24*60/1000)</f>
        <v>3.2240190315638904</v>
      </c>
      <c r="C25" s="32">
        <f>1/(C20/($B15)*24*60/1000)</f>
        <v>2.455872280898755</v>
      </c>
      <c r="D25" s="39">
        <f>1/(D20/($B15)*24*60/1000)</f>
        <v>1.8951578468200454</v>
      </c>
      <c r="E25" s="33">
        <f>1/(E20/($B15)*24*60/1000)</f>
        <v>0.9633851174961621</v>
      </c>
    </row>
    <row r="26" spans="1:5" ht="12.75">
      <c r="A26" s="25"/>
      <c r="B26" s="37"/>
      <c r="C26" s="30"/>
      <c r="D26" s="37"/>
      <c r="E26" s="31"/>
    </row>
    <row r="27" spans="1:5" ht="12.75">
      <c r="A27" s="25" t="s">
        <v>25</v>
      </c>
      <c r="B27" s="36">
        <f>($B$16-$B$17)/B25</f>
        <v>11.476359053020923</v>
      </c>
      <c r="C27" s="28">
        <f>($B$16-$B$17)/C25</f>
        <v>15.065930051728674</v>
      </c>
      <c r="D27" s="36">
        <f>($B$16-$B$17)/D25</f>
        <v>19.523439729352177</v>
      </c>
      <c r="E27" s="29">
        <f>($B$16-$B$17)/E25</f>
        <v>38.40623996368451</v>
      </c>
    </row>
    <row r="28" spans="1:5" ht="12.75">
      <c r="A28" s="25"/>
      <c r="B28" s="37"/>
      <c r="C28" s="30"/>
      <c r="D28" s="37"/>
      <c r="E28" s="31"/>
    </row>
    <row r="29" spans="1:5" ht="12.75">
      <c r="A29" s="25" t="s">
        <v>30</v>
      </c>
      <c r="B29" s="36">
        <f>B22+B27</f>
        <v>19.49057626881766</v>
      </c>
      <c r="C29" s="36">
        <f>C22+C27</f>
        <v>25.58683092584088</v>
      </c>
      <c r="D29" s="36">
        <f>D22+D27</f>
        <v>33.15712669119029</v>
      </c>
      <c r="E29" s="36">
        <f>E22+E27</f>
        <v>65.22623993832454</v>
      </c>
    </row>
    <row r="30" spans="1:5" ht="13.5" thickBot="1">
      <c r="A30" s="26" t="s">
        <v>26</v>
      </c>
      <c r="B30" s="40">
        <f>1440/(B22+B27)</f>
        <v>73.88185860383253</v>
      </c>
      <c r="C30" s="34">
        <f>1440/(C22+C27)</f>
        <v>56.278950846769476</v>
      </c>
      <c r="D30" s="40">
        <f>1440/(D22+D27)</f>
        <v>43.42957740010089</v>
      </c>
      <c r="E30" s="35">
        <f>1440/(E22+E27)</f>
        <v>22.077004612892132</v>
      </c>
    </row>
    <row r="31" ht="12.75">
      <c r="A31" s="19"/>
    </row>
    <row r="32" ht="12.75">
      <c r="A32" s="19" t="s">
        <v>31</v>
      </c>
    </row>
    <row r="33" ht="12.75">
      <c r="A33" s="19"/>
    </row>
    <row r="34" ht="12.75">
      <c r="A34" s="19"/>
    </row>
    <row r="35" ht="12.75">
      <c r="A35" s="19"/>
    </row>
    <row r="36" ht="12.75">
      <c r="A36" s="19"/>
    </row>
  </sheetData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5:Z46"/>
  <sheetViews>
    <sheetView workbookViewId="0" topLeftCell="B1">
      <selection activeCell="J26" sqref="J26"/>
    </sheetView>
  </sheetViews>
  <sheetFormatPr defaultColWidth="9.140625" defaultRowHeight="12.75"/>
  <cols>
    <col min="3" max="3" width="14.57421875" style="0" customWidth="1"/>
    <col min="4" max="4" width="14.28125" style="0" customWidth="1"/>
    <col min="5" max="5" width="14.57421875" style="0" customWidth="1"/>
    <col min="6" max="6" width="16.28125" style="0" customWidth="1"/>
    <col min="7" max="7" width="15.7109375" style="0" customWidth="1"/>
    <col min="8" max="10" width="10.421875" style="0" customWidth="1"/>
    <col min="12" max="12" width="11.00390625" style="0" customWidth="1"/>
    <col min="18" max="18" width="10.00390625" style="0" customWidth="1"/>
  </cols>
  <sheetData>
    <row r="34" ht="13.5" thickBot="1"/>
    <row r="35" spans="3:26" ht="42.75" customHeight="1" thickBot="1">
      <c r="C35" s="10" t="s">
        <v>13</v>
      </c>
      <c r="D35" s="4" t="s">
        <v>14</v>
      </c>
      <c r="E35" s="4" t="s">
        <v>15</v>
      </c>
      <c r="F35" s="4" t="s">
        <v>5</v>
      </c>
      <c r="G35" s="11" t="s">
        <v>9</v>
      </c>
      <c r="H35" s="14"/>
      <c r="I35" s="14"/>
      <c r="J35" s="14"/>
      <c r="K35" s="1"/>
      <c r="L35" s="1" t="str">
        <f aca="true" t="shared" si="0" ref="L35:L41">C35</f>
        <v>Pipe Size      (In)</v>
      </c>
      <c r="M35" s="1" t="s">
        <v>7</v>
      </c>
      <c r="N35" s="1" t="s">
        <v>6</v>
      </c>
      <c r="O35" s="1" t="s">
        <v>12</v>
      </c>
      <c r="P35" s="1" t="s">
        <v>8</v>
      </c>
      <c r="Q35" s="1"/>
      <c r="R35" s="1" t="s">
        <v>11</v>
      </c>
      <c r="S35" s="1" t="str">
        <f>C36</f>
        <v>2.375 x 4.5</v>
      </c>
      <c r="T35" s="1" t="str">
        <f>C37</f>
        <v>2.375 x 5.0</v>
      </c>
      <c r="U35" s="1" t="str">
        <f>C38</f>
        <v>2.375 x 5.5</v>
      </c>
      <c r="V35" s="1" t="str">
        <f>C39</f>
        <v>2.875 x 5.5</v>
      </c>
      <c r="W35" s="1" t="str">
        <f>C40</f>
        <v>2.375 x 7.0</v>
      </c>
      <c r="X35" s="1" t="str">
        <f>C41</f>
        <v>2.875 x 7.0</v>
      </c>
      <c r="Y35" s="1"/>
      <c r="Z35" s="1"/>
    </row>
    <row r="36" spans="3:24" ht="12.75">
      <c r="C36" s="5" t="s">
        <v>0</v>
      </c>
      <c r="D36" s="15">
        <v>9.5</v>
      </c>
      <c r="E36" s="16">
        <v>4.09</v>
      </c>
      <c r="F36" s="12">
        <f aca="true" t="shared" si="1" ref="F36:F41">G36*1000/144/5.615</f>
        <v>10.76985646867579</v>
      </c>
      <c r="G36" s="7">
        <f aca="true" t="shared" si="2" ref="G36:G41">(P36^2-M36^2)*3.14159/4</f>
        <v>8.708075146312497</v>
      </c>
      <c r="H36" s="6"/>
      <c r="I36" s="6"/>
      <c r="J36" s="6"/>
      <c r="L36" t="str">
        <f t="shared" si="0"/>
        <v>2.375 x 4.5</v>
      </c>
      <c r="M36">
        <v>2.375</v>
      </c>
      <c r="N36" s="2">
        <v>4.5</v>
      </c>
      <c r="O36" s="2">
        <v>9.5</v>
      </c>
      <c r="P36" s="3">
        <v>4.09</v>
      </c>
      <c r="Q36" s="3"/>
      <c r="R36">
        <v>0</v>
      </c>
      <c r="S36">
        <f aca="true" t="shared" si="3" ref="S36:S46">$R36/$F$36/24/60*1000</f>
        <v>0</v>
      </c>
      <c r="T36">
        <f>$R36/$F$37/24/60*1000</f>
        <v>0</v>
      </c>
      <c r="U36">
        <f>$R36/$F$38/24/60*1000</f>
        <v>0</v>
      </c>
      <c r="V36">
        <f>$R36/$F$39/24/60*1000</f>
        <v>0</v>
      </c>
      <c r="W36">
        <f>$R36/$F$40/24/60*1000</f>
        <v>0</v>
      </c>
      <c r="X36">
        <f>$R36/$F$41/24/60*1000</f>
        <v>0</v>
      </c>
    </row>
    <row r="37" spans="3:24" ht="12.75">
      <c r="C37" s="5" t="s">
        <v>16</v>
      </c>
      <c r="D37" s="15">
        <v>13</v>
      </c>
      <c r="E37" s="16">
        <v>4.494</v>
      </c>
      <c r="F37" s="12">
        <f t="shared" si="1"/>
        <v>14.138447871367</v>
      </c>
      <c r="G37" s="7">
        <f t="shared" si="2"/>
        <v>11.4317834108725</v>
      </c>
      <c r="H37" s="6"/>
      <c r="I37" s="6"/>
      <c r="J37" s="6"/>
      <c r="L37" t="str">
        <f t="shared" si="0"/>
        <v>2.375 x 5.0</v>
      </c>
      <c r="M37">
        <v>2.375</v>
      </c>
      <c r="N37" s="2">
        <v>5</v>
      </c>
      <c r="O37" s="2">
        <v>13</v>
      </c>
      <c r="P37" s="3">
        <v>4.494</v>
      </c>
      <c r="Q37" s="3"/>
      <c r="R37" s="2">
        <f>R36+$O$44</f>
        <v>10</v>
      </c>
      <c r="S37">
        <f t="shared" si="3"/>
        <v>0.644803806312778</v>
      </c>
      <c r="T37">
        <f>$R37/$F$37/24/60*1000</f>
        <v>0.49117445617975103</v>
      </c>
      <c r="U37">
        <f>$R37/$F$38/24/60*1000</f>
        <v>0.379031569364009</v>
      </c>
      <c r="V37">
        <f>$R37/$F$39/24/60*1000</f>
        <v>0.4403092394563466</v>
      </c>
      <c r="W37">
        <f>$R37/$F$40/24/60*1000</f>
        <v>0.19267702349923244</v>
      </c>
      <c r="X37">
        <f>$R37/$F$41/24/60*1000</f>
        <v>0.20734581241269756</v>
      </c>
    </row>
    <row r="38" spans="3:24" ht="12.75">
      <c r="C38" s="5" t="s">
        <v>1</v>
      </c>
      <c r="D38" s="15">
        <v>15.5</v>
      </c>
      <c r="E38" s="16">
        <v>4.95</v>
      </c>
      <c r="F38" s="12">
        <f t="shared" si="1"/>
        <v>18.321546292560228</v>
      </c>
      <c r="G38" s="7">
        <f t="shared" si="2"/>
        <v>14.8140694703125</v>
      </c>
      <c r="H38" s="6"/>
      <c r="I38" s="6"/>
      <c r="J38" s="6"/>
      <c r="L38" t="str">
        <f t="shared" si="0"/>
        <v>2.375 x 5.5</v>
      </c>
      <c r="M38">
        <v>2.375</v>
      </c>
      <c r="N38" s="2">
        <v>5.5</v>
      </c>
      <c r="O38" s="2">
        <v>15.5</v>
      </c>
      <c r="P38" s="3">
        <v>4.95</v>
      </c>
      <c r="Q38" s="3"/>
      <c r="R38" s="2">
        <f aca="true" t="shared" si="4" ref="R38:R45">R37+$O$44</f>
        <v>20</v>
      </c>
      <c r="S38">
        <f t="shared" si="3"/>
        <v>1.289607612625556</v>
      </c>
      <c r="T38">
        <f aca="true" t="shared" si="5" ref="T38:T46">$R38/$F$37/24/60*1000</f>
        <v>0.9823489123595021</v>
      </c>
      <c r="U38">
        <f aca="true" t="shared" si="6" ref="U38:U46">$R38/$F$38/24/60*1000</f>
        <v>0.758063138728018</v>
      </c>
      <c r="V38">
        <f aca="true" t="shared" si="7" ref="V38:V46">$R38/$F$39/24/60*1000</f>
        <v>0.8806184789126932</v>
      </c>
      <c r="W38">
        <f aca="true" t="shared" si="8" ref="W38:W46">$R38/$F$40/24/60*1000</f>
        <v>0.38535404699846487</v>
      </c>
      <c r="X38">
        <f aca="true" t="shared" si="9" ref="X38:X46">$R38/$F$41/24/60*1000</f>
        <v>0.4146916248253951</v>
      </c>
    </row>
    <row r="39" spans="3:24" ht="12.75">
      <c r="C39" s="5" t="s">
        <v>2</v>
      </c>
      <c r="D39" s="15">
        <v>15.5</v>
      </c>
      <c r="E39" s="16">
        <v>4.95</v>
      </c>
      <c r="F39" s="12">
        <f t="shared" si="1"/>
        <v>15.771743634130429</v>
      </c>
      <c r="G39" s="7">
        <f t="shared" si="2"/>
        <v>12.7524010328125</v>
      </c>
      <c r="H39" s="6"/>
      <c r="I39" s="6"/>
      <c r="J39" s="6"/>
      <c r="L39" t="str">
        <f t="shared" si="0"/>
        <v>2.875 x 5.5</v>
      </c>
      <c r="M39">
        <v>2.875</v>
      </c>
      <c r="N39" s="2">
        <v>5.5</v>
      </c>
      <c r="O39" s="2">
        <v>15.5</v>
      </c>
      <c r="P39" s="3">
        <v>4.95</v>
      </c>
      <c r="Q39" s="3"/>
      <c r="R39" s="2">
        <f t="shared" si="4"/>
        <v>30</v>
      </c>
      <c r="S39">
        <f t="shared" si="3"/>
        <v>1.934411418938334</v>
      </c>
      <c r="T39">
        <f t="shared" si="5"/>
        <v>1.4735233685392533</v>
      </c>
      <c r="U39">
        <f t="shared" si="6"/>
        <v>1.137094708092027</v>
      </c>
      <c r="V39">
        <f t="shared" si="7"/>
        <v>1.3209277183690398</v>
      </c>
      <c r="W39">
        <f t="shared" si="8"/>
        <v>0.5780310704976973</v>
      </c>
      <c r="X39">
        <f t="shared" si="9"/>
        <v>0.6220374372380926</v>
      </c>
    </row>
    <row r="40" spans="3:24" ht="12.75">
      <c r="C40" s="5" t="s">
        <v>3</v>
      </c>
      <c r="D40" s="15">
        <v>17</v>
      </c>
      <c r="E40" s="16">
        <v>6.538</v>
      </c>
      <c r="F40" s="12">
        <f t="shared" si="1"/>
        <v>36.04189185781204</v>
      </c>
      <c r="G40" s="7">
        <f t="shared" si="2"/>
        <v>29.142032080552504</v>
      </c>
      <c r="H40" s="6"/>
      <c r="I40" s="6"/>
      <c r="J40" s="6"/>
      <c r="L40" t="str">
        <f t="shared" si="0"/>
        <v>2.375 x 7.0</v>
      </c>
      <c r="M40">
        <v>2.375</v>
      </c>
      <c r="N40" s="2">
        <v>7</v>
      </c>
      <c r="O40" s="2">
        <v>17</v>
      </c>
      <c r="P40" s="3">
        <v>6.538</v>
      </c>
      <c r="Q40" s="3"/>
      <c r="R40" s="2">
        <f t="shared" si="4"/>
        <v>40</v>
      </c>
      <c r="S40">
        <f t="shared" si="3"/>
        <v>2.579215225251112</v>
      </c>
      <c r="T40">
        <f t="shared" si="5"/>
        <v>1.9646978247190041</v>
      </c>
      <c r="U40">
        <f t="shared" si="6"/>
        <v>1.516126277456036</v>
      </c>
      <c r="V40">
        <f t="shared" si="7"/>
        <v>1.7612369578253864</v>
      </c>
      <c r="W40">
        <f t="shared" si="8"/>
        <v>0.7707080939969297</v>
      </c>
      <c r="X40">
        <f t="shared" si="9"/>
        <v>0.8293832496507902</v>
      </c>
    </row>
    <row r="41" spans="3:24" ht="13.5" thickBot="1">
      <c r="C41" s="8" t="s">
        <v>4</v>
      </c>
      <c r="D41" s="17">
        <v>17</v>
      </c>
      <c r="E41" s="18">
        <v>6.538</v>
      </c>
      <c r="F41" s="13">
        <f t="shared" si="1"/>
        <v>33.49208919938224</v>
      </c>
      <c r="G41" s="9">
        <f t="shared" si="2"/>
        <v>27.080363643052504</v>
      </c>
      <c r="H41" s="6"/>
      <c r="I41" s="6"/>
      <c r="J41" s="6"/>
      <c r="L41" t="str">
        <f t="shared" si="0"/>
        <v>2.875 x 7.0</v>
      </c>
      <c r="M41">
        <v>2.875</v>
      </c>
      <c r="N41" s="2">
        <v>7</v>
      </c>
      <c r="O41" s="2">
        <v>17</v>
      </c>
      <c r="P41" s="3">
        <v>6.538</v>
      </c>
      <c r="Q41" s="3"/>
      <c r="R41" s="2">
        <f t="shared" si="4"/>
        <v>50</v>
      </c>
      <c r="S41">
        <f t="shared" si="3"/>
        <v>3.224019031563891</v>
      </c>
      <c r="T41">
        <f t="shared" si="5"/>
        <v>2.455872280898755</v>
      </c>
      <c r="U41">
        <f t="shared" si="6"/>
        <v>1.895157846820045</v>
      </c>
      <c r="V41">
        <f t="shared" si="7"/>
        <v>2.2015461972817327</v>
      </c>
      <c r="W41">
        <f t="shared" si="8"/>
        <v>0.9633851174961622</v>
      </c>
      <c r="X41">
        <f t="shared" si="9"/>
        <v>1.0367290620634877</v>
      </c>
    </row>
    <row r="42" spans="18:24" ht="12.75">
      <c r="R42" s="2">
        <f t="shared" si="4"/>
        <v>60</v>
      </c>
      <c r="S42">
        <f t="shared" si="3"/>
        <v>3.868822837876668</v>
      </c>
      <c r="T42">
        <f t="shared" si="5"/>
        <v>2.9470467370785065</v>
      </c>
      <c r="U42">
        <f t="shared" si="6"/>
        <v>2.274189416184054</v>
      </c>
      <c r="V42">
        <f t="shared" si="7"/>
        <v>2.6418554367380795</v>
      </c>
      <c r="W42">
        <f t="shared" si="8"/>
        <v>1.1560621409953946</v>
      </c>
      <c r="X42">
        <f t="shared" si="9"/>
        <v>1.2440748744761851</v>
      </c>
    </row>
    <row r="43" spans="18:24" ht="12.75">
      <c r="R43" s="2">
        <f t="shared" si="4"/>
        <v>70</v>
      </c>
      <c r="S43">
        <f t="shared" si="3"/>
        <v>4.513626644189446</v>
      </c>
      <c r="T43">
        <f t="shared" si="5"/>
        <v>3.4382211932582574</v>
      </c>
      <c r="U43">
        <f t="shared" si="6"/>
        <v>2.6532209855480633</v>
      </c>
      <c r="V43">
        <f t="shared" si="7"/>
        <v>3.082164676194426</v>
      </c>
      <c r="W43">
        <f t="shared" si="8"/>
        <v>1.3487391644946272</v>
      </c>
      <c r="X43">
        <f t="shared" si="9"/>
        <v>1.4514206868888833</v>
      </c>
    </row>
    <row r="44" spans="14:24" ht="12.75">
      <c r="N44" t="s">
        <v>10</v>
      </c>
      <c r="O44" s="2">
        <v>10</v>
      </c>
      <c r="R44" s="2">
        <f t="shared" si="4"/>
        <v>80</v>
      </c>
      <c r="S44">
        <f t="shared" si="3"/>
        <v>5.158430450502224</v>
      </c>
      <c r="T44">
        <f t="shared" si="5"/>
        <v>3.9293956494380082</v>
      </c>
      <c r="U44">
        <f t="shared" si="6"/>
        <v>3.032252554912072</v>
      </c>
      <c r="V44">
        <f t="shared" si="7"/>
        <v>3.5224739156507727</v>
      </c>
      <c r="W44">
        <f t="shared" si="8"/>
        <v>1.5414161879938595</v>
      </c>
      <c r="X44">
        <f t="shared" si="9"/>
        <v>1.6587664993015805</v>
      </c>
    </row>
    <row r="45" spans="18:24" ht="12.75">
      <c r="R45" s="2">
        <f t="shared" si="4"/>
        <v>90</v>
      </c>
      <c r="S45">
        <f t="shared" si="3"/>
        <v>5.803234256815004</v>
      </c>
      <c r="T45">
        <f t="shared" si="5"/>
        <v>4.4205701056177595</v>
      </c>
      <c r="U45">
        <f t="shared" si="6"/>
        <v>3.411284124276081</v>
      </c>
      <c r="V45">
        <f t="shared" si="7"/>
        <v>3.962783155107119</v>
      </c>
      <c r="W45">
        <f t="shared" si="8"/>
        <v>1.734093211493092</v>
      </c>
      <c r="X45">
        <f t="shared" si="9"/>
        <v>1.8661123117142782</v>
      </c>
    </row>
    <row r="46" spans="18:24" ht="12.75">
      <c r="R46" s="2">
        <f>R45+$O$44</f>
        <v>100</v>
      </c>
      <c r="S46">
        <f t="shared" si="3"/>
        <v>6.448038063127782</v>
      </c>
      <c r="T46">
        <f t="shared" si="5"/>
        <v>4.91174456179751</v>
      </c>
      <c r="U46">
        <f t="shared" si="6"/>
        <v>3.79031569364009</v>
      </c>
      <c r="V46">
        <f t="shared" si="7"/>
        <v>4.4030923945634655</v>
      </c>
      <c r="W46">
        <f t="shared" si="8"/>
        <v>1.9267702349923244</v>
      </c>
      <c r="X46">
        <f t="shared" si="9"/>
        <v>2.0734581241269754</v>
      </c>
    </row>
  </sheetData>
  <printOptions/>
  <pageMargins left="0.75" right="0.75" top="0.58" bottom="0.41" header="0.34" footer="0.28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5:Z46"/>
  <sheetViews>
    <sheetView workbookViewId="0" topLeftCell="B1">
      <selection activeCell="F35" sqref="F35"/>
    </sheetView>
  </sheetViews>
  <sheetFormatPr defaultColWidth="9.140625" defaultRowHeight="12.75"/>
  <cols>
    <col min="3" max="3" width="14.57421875" style="0" customWidth="1"/>
    <col min="4" max="4" width="14.28125" style="0" customWidth="1"/>
    <col min="5" max="5" width="14.57421875" style="0" customWidth="1"/>
    <col min="6" max="6" width="16.28125" style="0" customWidth="1"/>
    <col min="7" max="7" width="15.7109375" style="0" customWidth="1"/>
    <col min="8" max="10" width="10.421875" style="0" customWidth="1"/>
    <col min="12" max="12" width="11.00390625" style="0" customWidth="1"/>
    <col min="18" max="18" width="10.00390625" style="0" customWidth="1"/>
  </cols>
  <sheetData>
    <row r="34" ht="13.5" thickBot="1"/>
    <row r="35" spans="3:26" ht="42.75" customHeight="1" thickBot="1">
      <c r="C35" s="10" t="s">
        <v>13</v>
      </c>
      <c r="D35" s="4" t="s">
        <v>14</v>
      </c>
      <c r="E35" s="4" t="s">
        <v>15</v>
      </c>
      <c r="F35" s="4" t="s">
        <v>5</v>
      </c>
      <c r="G35" s="11" t="s">
        <v>9</v>
      </c>
      <c r="H35" s="14"/>
      <c r="I35" s="14"/>
      <c r="J35" s="14"/>
      <c r="K35" s="1"/>
      <c r="L35" s="1" t="str">
        <f aca="true" t="shared" si="0" ref="L35:L41">C35</f>
        <v>Pipe Size      (In)</v>
      </c>
      <c r="M35" s="1" t="s">
        <v>7</v>
      </c>
      <c r="N35" s="1" t="s">
        <v>6</v>
      </c>
      <c r="O35" s="1" t="s">
        <v>12</v>
      </c>
      <c r="P35" s="1" t="s">
        <v>8</v>
      </c>
      <c r="Q35" s="1"/>
      <c r="R35" s="1" t="s">
        <v>11</v>
      </c>
      <c r="S35" s="1" t="str">
        <f>C36</f>
        <v>2.375 x 4.5</v>
      </c>
      <c r="T35" s="1" t="str">
        <f>C37</f>
        <v>2.375 x 5.0</v>
      </c>
      <c r="U35" s="1" t="str">
        <f>C38</f>
        <v>2.375 x 5.5</v>
      </c>
      <c r="V35" s="1" t="str">
        <f>C39</f>
        <v>2.875 x 5.5</v>
      </c>
      <c r="W35" s="1" t="str">
        <f>C40</f>
        <v>2.375 x 7.0</v>
      </c>
      <c r="X35" s="1" t="str">
        <f>C41</f>
        <v>2.875 x 7.0</v>
      </c>
      <c r="Y35" s="1"/>
      <c r="Z35" s="1"/>
    </row>
    <row r="36" spans="3:24" ht="12.75">
      <c r="C36" s="5" t="s">
        <v>0</v>
      </c>
      <c r="D36" s="15">
        <v>9.5</v>
      </c>
      <c r="E36" s="16">
        <v>4.09</v>
      </c>
      <c r="F36" s="12">
        <f aca="true" t="shared" si="1" ref="F36:F41">G36*1000/144/5.615</f>
        <v>10.76985646867579</v>
      </c>
      <c r="G36" s="7">
        <f aca="true" t="shared" si="2" ref="G36:G41">(P36^2-M36^2)*3.14159/4</f>
        <v>8.708075146312497</v>
      </c>
      <c r="H36" s="6"/>
      <c r="I36" s="6"/>
      <c r="J36" s="6"/>
      <c r="L36" t="str">
        <f t="shared" si="0"/>
        <v>2.375 x 4.5</v>
      </c>
      <c r="M36">
        <v>2.375</v>
      </c>
      <c r="N36" s="2">
        <v>4.5</v>
      </c>
      <c r="O36" s="2">
        <v>9.5</v>
      </c>
      <c r="P36" s="3">
        <v>4.09</v>
      </c>
      <c r="Q36" s="3"/>
      <c r="R36">
        <v>0</v>
      </c>
      <c r="S36">
        <f aca="true" t="shared" si="3" ref="S36:S46">$R36/$F$36/24/60*1000</f>
        <v>0</v>
      </c>
      <c r="T36">
        <f aca="true" t="shared" si="4" ref="T36:T46">$R36/$F$37/24/60*1000</f>
        <v>0</v>
      </c>
      <c r="U36">
        <f aca="true" t="shared" si="5" ref="U36:U46">$R36/$F$38/24/60*1000</f>
        <v>0</v>
      </c>
      <c r="V36">
        <f aca="true" t="shared" si="6" ref="V36:V46">$R36/$F$39/24/60*1000</f>
        <v>0</v>
      </c>
      <c r="W36">
        <f aca="true" t="shared" si="7" ref="W36:W46">$R36/$F$40/24/60*1000</f>
        <v>0</v>
      </c>
      <c r="X36">
        <f aca="true" t="shared" si="8" ref="X36:X46">$R36/$F$41/24/60*1000</f>
        <v>0</v>
      </c>
    </row>
    <row r="37" spans="3:24" ht="12.75">
      <c r="C37" s="5" t="s">
        <v>16</v>
      </c>
      <c r="D37" s="15">
        <v>13</v>
      </c>
      <c r="E37" s="16">
        <v>4.494</v>
      </c>
      <c r="F37" s="12">
        <f t="shared" si="1"/>
        <v>14.138447871367</v>
      </c>
      <c r="G37" s="7">
        <f t="shared" si="2"/>
        <v>11.4317834108725</v>
      </c>
      <c r="H37" s="6"/>
      <c r="I37" s="6"/>
      <c r="J37" s="6"/>
      <c r="L37" t="str">
        <f t="shared" si="0"/>
        <v>2.375 x 5.0</v>
      </c>
      <c r="M37">
        <v>2.375</v>
      </c>
      <c r="N37" s="2">
        <v>5</v>
      </c>
      <c r="O37" s="2">
        <v>13</v>
      </c>
      <c r="P37" s="3">
        <v>4.494</v>
      </c>
      <c r="Q37" s="3"/>
      <c r="R37" s="2">
        <f aca="true" t="shared" si="9" ref="R37:R46">R36+$O$44</f>
        <v>10</v>
      </c>
      <c r="S37">
        <f t="shared" si="3"/>
        <v>0.644803806312778</v>
      </c>
      <c r="T37">
        <f t="shared" si="4"/>
        <v>0.49117445617975103</v>
      </c>
      <c r="U37">
        <f t="shared" si="5"/>
        <v>0.379031569364009</v>
      </c>
      <c r="V37">
        <f t="shared" si="6"/>
        <v>0.4403092394563466</v>
      </c>
      <c r="W37">
        <f t="shared" si="7"/>
        <v>0.19267702349923244</v>
      </c>
      <c r="X37">
        <f t="shared" si="8"/>
        <v>0.20734581241269756</v>
      </c>
    </row>
    <row r="38" spans="3:24" ht="12.75">
      <c r="C38" s="5" t="s">
        <v>1</v>
      </c>
      <c r="D38" s="15">
        <v>15.5</v>
      </c>
      <c r="E38" s="16">
        <v>4.95</v>
      </c>
      <c r="F38" s="12">
        <f t="shared" si="1"/>
        <v>18.321546292560228</v>
      </c>
      <c r="G38" s="7">
        <f t="shared" si="2"/>
        <v>14.8140694703125</v>
      </c>
      <c r="H38" s="6"/>
      <c r="I38" s="6"/>
      <c r="J38" s="6"/>
      <c r="L38" t="str">
        <f t="shared" si="0"/>
        <v>2.375 x 5.5</v>
      </c>
      <c r="M38">
        <v>2.375</v>
      </c>
      <c r="N38" s="2">
        <v>5.5</v>
      </c>
      <c r="O38" s="2">
        <v>15.5</v>
      </c>
      <c r="P38" s="3">
        <v>4.95</v>
      </c>
      <c r="Q38" s="3"/>
      <c r="R38" s="2">
        <f t="shared" si="9"/>
        <v>20</v>
      </c>
      <c r="S38">
        <f t="shared" si="3"/>
        <v>1.289607612625556</v>
      </c>
      <c r="T38">
        <f t="shared" si="4"/>
        <v>0.9823489123595021</v>
      </c>
      <c r="U38">
        <f t="shared" si="5"/>
        <v>0.758063138728018</v>
      </c>
      <c r="V38">
        <f t="shared" si="6"/>
        <v>0.8806184789126932</v>
      </c>
      <c r="W38">
        <f t="shared" si="7"/>
        <v>0.38535404699846487</v>
      </c>
      <c r="X38">
        <f t="shared" si="8"/>
        <v>0.4146916248253951</v>
      </c>
    </row>
    <row r="39" spans="3:24" ht="12.75">
      <c r="C39" s="5" t="s">
        <v>2</v>
      </c>
      <c r="D39" s="15">
        <v>15.5</v>
      </c>
      <c r="E39" s="16">
        <v>4.95</v>
      </c>
      <c r="F39" s="12">
        <f t="shared" si="1"/>
        <v>15.771743634130429</v>
      </c>
      <c r="G39" s="7">
        <f t="shared" si="2"/>
        <v>12.7524010328125</v>
      </c>
      <c r="H39" s="6"/>
      <c r="I39" s="6"/>
      <c r="J39" s="6"/>
      <c r="L39" t="str">
        <f t="shared" si="0"/>
        <v>2.875 x 5.5</v>
      </c>
      <c r="M39">
        <v>2.875</v>
      </c>
      <c r="N39" s="2">
        <v>5.5</v>
      </c>
      <c r="O39" s="2">
        <v>15.5</v>
      </c>
      <c r="P39" s="3">
        <v>4.95</v>
      </c>
      <c r="Q39" s="3"/>
      <c r="R39" s="2">
        <f t="shared" si="9"/>
        <v>30</v>
      </c>
      <c r="S39">
        <f t="shared" si="3"/>
        <v>1.934411418938334</v>
      </c>
      <c r="T39">
        <f t="shared" si="4"/>
        <v>1.4735233685392533</v>
      </c>
      <c r="U39">
        <f t="shared" si="5"/>
        <v>1.137094708092027</v>
      </c>
      <c r="V39">
        <f t="shared" si="6"/>
        <v>1.3209277183690398</v>
      </c>
      <c r="W39">
        <f t="shared" si="7"/>
        <v>0.5780310704976973</v>
      </c>
      <c r="X39">
        <f t="shared" si="8"/>
        <v>0.6220374372380926</v>
      </c>
    </row>
    <row r="40" spans="3:24" ht="12.75">
      <c r="C40" s="5" t="s">
        <v>3</v>
      </c>
      <c r="D40" s="15">
        <v>17</v>
      </c>
      <c r="E40" s="16">
        <v>6.538</v>
      </c>
      <c r="F40" s="12">
        <f t="shared" si="1"/>
        <v>36.04189185781204</v>
      </c>
      <c r="G40" s="7">
        <f t="shared" si="2"/>
        <v>29.142032080552504</v>
      </c>
      <c r="H40" s="6"/>
      <c r="I40" s="6"/>
      <c r="J40" s="6"/>
      <c r="L40" t="str">
        <f t="shared" si="0"/>
        <v>2.375 x 7.0</v>
      </c>
      <c r="M40">
        <v>2.375</v>
      </c>
      <c r="N40" s="2">
        <v>7</v>
      </c>
      <c r="O40" s="2">
        <v>17</v>
      </c>
      <c r="P40" s="3">
        <v>6.538</v>
      </c>
      <c r="Q40" s="3"/>
      <c r="R40" s="2">
        <f t="shared" si="9"/>
        <v>40</v>
      </c>
      <c r="S40">
        <f t="shared" si="3"/>
        <v>2.579215225251112</v>
      </c>
      <c r="T40">
        <f t="shared" si="4"/>
        <v>1.9646978247190041</v>
      </c>
      <c r="U40">
        <f t="shared" si="5"/>
        <v>1.516126277456036</v>
      </c>
      <c r="V40">
        <f t="shared" si="6"/>
        <v>1.7612369578253864</v>
      </c>
      <c r="W40">
        <f t="shared" si="7"/>
        <v>0.7707080939969297</v>
      </c>
      <c r="X40">
        <f t="shared" si="8"/>
        <v>0.8293832496507902</v>
      </c>
    </row>
    <row r="41" spans="3:24" ht="13.5" thickBot="1">
      <c r="C41" s="8" t="s">
        <v>4</v>
      </c>
      <c r="D41" s="17">
        <v>17</v>
      </c>
      <c r="E41" s="18">
        <v>6.538</v>
      </c>
      <c r="F41" s="13">
        <f t="shared" si="1"/>
        <v>33.49208919938224</v>
      </c>
      <c r="G41" s="9">
        <f t="shared" si="2"/>
        <v>27.080363643052504</v>
      </c>
      <c r="H41" s="6"/>
      <c r="I41" s="6"/>
      <c r="J41" s="6"/>
      <c r="L41" t="str">
        <f t="shared" si="0"/>
        <v>2.875 x 7.0</v>
      </c>
      <c r="M41">
        <v>2.875</v>
      </c>
      <c r="N41" s="2">
        <v>7</v>
      </c>
      <c r="O41" s="2">
        <v>17</v>
      </c>
      <c r="P41" s="3">
        <v>6.538</v>
      </c>
      <c r="Q41" s="3"/>
      <c r="R41" s="2">
        <f t="shared" si="9"/>
        <v>50</v>
      </c>
      <c r="S41">
        <f t="shared" si="3"/>
        <v>3.224019031563891</v>
      </c>
      <c r="T41">
        <f t="shared" si="4"/>
        <v>2.455872280898755</v>
      </c>
      <c r="U41">
        <f t="shared" si="5"/>
        <v>1.895157846820045</v>
      </c>
      <c r="V41">
        <f t="shared" si="6"/>
        <v>2.2015461972817327</v>
      </c>
      <c r="W41">
        <f t="shared" si="7"/>
        <v>0.9633851174961622</v>
      </c>
      <c r="X41">
        <f t="shared" si="8"/>
        <v>1.0367290620634877</v>
      </c>
    </row>
    <row r="42" spans="18:24" ht="12.75">
      <c r="R42" s="2">
        <f t="shared" si="9"/>
        <v>60</v>
      </c>
      <c r="S42">
        <f t="shared" si="3"/>
        <v>3.868822837876668</v>
      </c>
      <c r="T42">
        <f t="shared" si="4"/>
        <v>2.9470467370785065</v>
      </c>
      <c r="U42">
        <f t="shared" si="5"/>
        <v>2.274189416184054</v>
      </c>
      <c r="V42">
        <f t="shared" si="6"/>
        <v>2.6418554367380795</v>
      </c>
      <c r="W42">
        <f t="shared" si="7"/>
        <v>1.1560621409953946</v>
      </c>
      <c r="X42">
        <f t="shared" si="8"/>
        <v>1.2440748744761851</v>
      </c>
    </row>
    <row r="43" spans="18:24" ht="12.75">
      <c r="R43" s="2">
        <f t="shared" si="9"/>
        <v>70</v>
      </c>
      <c r="S43">
        <f t="shared" si="3"/>
        <v>4.513626644189446</v>
      </c>
      <c r="T43">
        <f t="shared" si="4"/>
        <v>3.4382211932582574</v>
      </c>
      <c r="U43">
        <f t="shared" si="5"/>
        <v>2.6532209855480633</v>
      </c>
      <c r="V43">
        <f t="shared" si="6"/>
        <v>3.082164676194426</v>
      </c>
      <c r="W43">
        <f t="shared" si="7"/>
        <v>1.3487391644946272</v>
      </c>
      <c r="X43">
        <f t="shared" si="8"/>
        <v>1.4514206868888833</v>
      </c>
    </row>
    <row r="44" spans="14:24" ht="12.75">
      <c r="N44" t="s">
        <v>10</v>
      </c>
      <c r="O44" s="2">
        <v>10</v>
      </c>
      <c r="R44" s="2">
        <f t="shared" si="9"/>
        <v>80</v>
      </c>
      <c r="S44">
        <f t="shared" si="3"/>
        <v>5.158430450502224</v>
      </c>
      <c r="T44">
        <f t="shared" si="4"/>
        <v>3.9293956494380082</v>
      </c>
      <c r="U44">
        <f t="shared" si="5"/>
        <v>3.032252554912072</v>
      </c>
      <c r="V44">
        <f t="shared" si="6"/>
        <v>3.5224739156507727</v>
      </c>
      <c r="W44">
        <f t="shared" si="7"/>
        <v>1.5414161879938595</v>
      </c>
      <c r="X44">
        <f t="shared" si="8"/>
        <v>1.6587664993015805</v>
      </c>
    </row>
    <row r="45" spans="18:24" ht="12.75">
      <c r="R45" s="2">
        <f t="shared" si="9"/>
        <v>90</v>
      </c>
      <c r="S45">
        <f t="shared" si="3"/>
        <v>5.803234256815004</v>
      </c>
      <c r="T45">
        <f t="shared" si="4"/>
        <v>4.4205701056177595</v>
      </c>
      <c r="U45">
        <f t="shared" si="5"/>
        <v>3.411284124276081</v>
      </c>
      <c r="V45">
        <f t="shared" si="6"/>
        <v>3.962783155107119</v>
      </c>
      <c r="W45">
        <f t="shared" si="7"/>
        <v>1.734093211493092</v>
      </c>
      <c r="X45">
        <f t="shared" si="8"/>
        <v>1.8661123117142782</v>
      </c>
    </row>
    <row r="46" spans="18:24" ht="12.75">
      <c r="R46" s="2">
        <f t="shared" si="9"/>
        <v>100</v>
      </c>
      <c r="S46">
        <f t="shared" si="3"/>
        <v>6.448038063127782</v>
      </c>
      <c r="T46">
        <f t="shared" si="4"/>
        <v>4.91174456179751</v>
      </c>
      <c r="U46">
        <f t="shared" si="5"/>
        <v>3.79031569364009</v>
      </c>
      <c r="V46">
        <f t="shared" si="6"/>
        <v>4.4030923945634655</v>
      </c>
      <c r="W46">
        <f t="shared" si="7"/>
        <v>1.9267702349923244</v>
      </c>
      <c r="X46">
        <f t="shared" si="8"/>
        <v>2.0734581241269754</v>
      </c>
    </row>
  </sheetData>
  <printOptions/>
  <pageMargins left="0.75" right="0.75" top="0.58" bottom="0.41" header="0.34" footer="0.28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Rowlan</dc:creator>
  <cp:keywords/>
  <dc:description/>
  <cp:lastModifiedBy>Lynn Rowlan</cp:lastModifiedBy>
  <cp:lastPrinted>2005-07-15T02:57:00Z</cp:lastPrinted>
  <dcterms:created xsi:type="dcterms:W3CDTF">2001-02-05T15:49:04Z</dcterms:created>
  <dcterms:modified xsi:type="dcterms:W3CDTF">2007-04-10T22:08:54Z</dcterms:modified>
  <cp:category/>
  <cp:version/>
  <cp:contentType/>
  <cp:contentStatus/>
</cp:coreProperties>
</file>